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9440" windowHeight="7515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<sst xmlns="http://schemas.openxmlformats.org/spreadsheetml/2006/main" count="67" uniqueCount="34">
  <si>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Պլանը</t>
  </si>
  <si>
    <t>Փաստը</t>
  </si>
  <si>
    <t>Եկամուտներ</t>
  </si>
  <si>
    <t>մլն. դրամ</t>
  </si>
  <si>
    <t>գումարով</t>
  </si>
  <si>
    <t>%-ով</t>
  </si>
  <si>
    <t>Եկամուտներ, այդ թվում՝</t>
  </si>
  <si>
    <t>Մուտքեր տեսանկարա-հանող սարքերով արձանագրությունների գծով</t>
  </si>
  <si>
    <t>Տարբերությունը</t>
  </si>
  <si>
    <t>Մուտքեր ծառայությունների մատուցումից</t>
  </si>
  <si>
    <t xml:space="preserve">Մուտքեր ՃՊԾ արձանագրությունների գծով </t>
  </si>
  <si>
    <t>Աշխատավարձ</t>
  </si>
  <si>
    <t>Շենքերի և շինությունների շինարարություն</t>
  </si>
  <si>
    <t>Շենքերի և շինությունների կապիտալ վերանորոգում</t>
  </si>
  <si>
    <t>Տրանսպորտային սարքավորումներ</t>
  </si>
  <si>
    <t>Վարչական սարքավորումներ</t>
  </si>
  <si>
    <t>Շենքերի և շինությունների ձեռքբերում</t>
  </si>
  <si>
    <t>2. Կապիտալ ծախսեր</t>
  </si>
  <si>
    <t>«Հայաստանի Հանրապետության կառավարությանն առընթեր Հայաստանի Հանրապետության ոստիկանության ստորաբաժանումների կողմից Հայաստանի Հանրապետության անունից պայմանագրային հիմունքներով պահպանության և անվտանգության գծով իրականացվող ծառայությունների մատուցում» ծրագիր</t>
  </si>
  <si>
    <t>«Հայաստանի Հանրապետության կառավարությանն առընթեր Հայաստանի Հանրապետության ոստիկանության ճանապարհային ոստիկանության կողմից արձանագրված խախտումների համար վարչական տուգանքների գանձումների, գրանցման-քննական ծառայությունների դիմաց վճարումների եվ այլ վճարովի ծառայություններ» ծրագիր</t>
  </si>
  <si>
    <t xml:space="preserve"> «Հայաստանի Հանրապետության քաղաքացու անձնագիր տալու կամ փոխանակելու վճարովի ծառայություն» ծրագիր
</t>
  </si>
  <si>
    <t xml:space="preserve"> «Քաղաքացիներին բժշկական օգնության եվ սպասարկման վճարովի ծառայությունների մատուցում» ծրագիր
</t>
  </si>
  <si>
    <t>Ընդամենը ծախսեր, որից`</t>
  </si>
  <si>
    <t>1. Ընթացիկ ծախսեր, 
այդ թվում`</t>
  </si>
  <si>
    <t>2. Կապիտալ ծախսեր, 
այդ թվում`</t>
  </si>
  <si>
    <t>ՀՀ ոստիկանության 2016թ.-ի արտաբյուջետային միջոցների մուտքերի և ծախսերի վերաբերյալ</t>
  </si>
  <si>
    <t>Ընդամենը  արտաբյուջետային միջոցներ</t>
  </si>
  <si>
    <t>Ընդամենը  մուտքեր</t>
  </si>
  <si>
    <t>ՀՀ ոստիկանության  ՖԲՎ</t>
  </si>
  <si>
    <t>2015թ.</t>
  </si>
  <si>
    <t>2016թ.</t>
  </si>
  <si>
    <t>2016թ. փաստ/
2016թ. պլան</t>
  </si>
  <si>
    <t>2016թ. փաստ/
2015թ. փաստ</t>
  </si>
  <si>
    <t>ՏԵՂԵԿԱՆՔ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</si>
</sst>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.0"/>
    <numFmt numFmtId="173" formatCode="#,##0.000"/>
    <numFmt numFmtId="174" formatCode="0.0"/>
    <numFmt numFmtId="175" formatCode="#,##0.00_ ;\-#,##0.00\ "/>
    <numFmt numFmtId="176" formatCode="#,##0.0000000000000"/>
    <numFmt numFmtId="177" formatCode="#,##0.000000000000"/>
    <numFmt numFmtId="178" formatCode="#,##0.00000000000"/>
    <numFmt numFmtId="179" formatCode="#,##0.0000000000"/>
    <numFmt numFmtId="180" formatCode="#,##0.000000000"/>
    <numFmt numFmtId="181" formatCode="#,##0.00000000"/>
    <numFmt numFmtId="182" formatCode="#,##0.0000000"/>
    <numFmt numFmtId="183" formatCode="#,##0.000000"/>
    <numFmt numFmtId="184" formatCode="#,##0.00000"/>
    <numFmt numFmtId="185" formatCode="#,##0.0000"/>
    <numFmt numFmtId="186" formatCode="#,##0.0_ ;\-#,##0.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186" fontId="4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186" fontId="46" fillId="0" borderId="10" xfId="42" applyNumberFormat="1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49">
      <selection activeCell="D55" sqref="D55"/>
    </sheetView>
  </sheetViews>
  <sheetFormatPr defaultColWidth="9.140625" defaultRowHeight="15"/>
  <cols>
    <col min="1" max="1" width="27.28125" style="4" customWidth="1"/>
    <col min="2" max="2" width="11.8515625" style="4" customWidth="1"/>
    <col min="3" max="3" width="11.57421875" style="4" customWidth="1"/>
    <col min="4" max="4" width="11.28125" style="4" customWidth="1"/>
    <col min="5" max="5" width="11.00390625" style="4" customWidth="1"/>
    <col min="6" max="6" width="9.140625" style="4" customWidth="1"/>
    <col min="7" max="7" width="10.8515625" style="4" customWidth="1"/>
    <col min="8" max="8" width="11.7109375" style="4" customWidth="1"/>
    <col min="9" max="16384" width="9.140625" style="4" customWidth="1"/>
  </cols>
  <sheetData>
    <row r="1" spans="1:8" ht="17.25">
      <c r="A1" s="12" t="s">
        <v>33</v>
      </c>
      <c r="B1" s="12"/>
      <c r="C1" s="12"/>
      <c r="D1" s="12"/>
      <c r="E1" s="12"/>
      <c r="F1" s="12"/>
      <c r="G1" s="12"/>
      <c r="H1" s="12"/>
    </row>
    <row r="2" spans="1:8" ht="19.5" customHeight="1">
      <c r="A2" s="13" t="s">
        <v>25</v>
      </c>
      <c r="B2" s="13"/>
      <c r="C2" s="13"/>
      <c r="D2" s="13"/>
      <c r="E2" s="13"/>
      <c r="F2" s="13"/>
      <c r="G2" s="13"/>
      <c r="H2" s="13"/>
    </row>
    <row r="3" spans="1:8" ht="13.5" customHeight="1">
      <c r="A3" s="11"/>
      <c r="B3" s="11"/>
      <c r="C3" s="11"/>
      <c r="D3" s="11"/>
      <c r="E3" s="11"/>
      <c r="F3" s="11"/>
      <c r="G3" s="11"/>
      <c r="H3" s="11"/>
    </row>
    <row r="4" spans="1:8" ht="17.25">
      <c r="A4" s="8"/>
      <c r="B4" s="8"/>
      <c r="C4" s="8"/>
      <c r="D4" s="8"/>
      <c r="E4" s="9"/>
      <c r="F4" s="9"/>
      <c r="G4" s="9"/>
      <c r="H4" s="10" t="s">
        <v>3</v>
      </c>
    </row>
    <row r="5" spans="1:8" ht="17.25" customHeight="1">
      <c r="A5" s="14"/>
      <c r="B5" s="6" t="s">
        <v>29</v>
      </c>
      <c r="C5" s="17" t="s">
        <v>30</v>
      </c>
      <c r="D5" s="17"/>
      <c r="E5" s="17" t="s">
        <v>8</v>
      </c>
      <c r="F5" s="17"/>
      <c r="G5" s="17"/>
      <c r="H5" s="17"/>
    </row>
    <row r="6" spans="1:8" ht="56.25" customHeight="1">
      <c r="A6" s="15"/>
      <c r="B6" s="14" t="s">
        <v>1</v>
      </c>
      <c r="C6" s="14" t="s">
        <v>0</v>
      </c>
      <c r="D6" s="14" t="s">
        <v>1</v>
      </c>
      <c r="E6" s="18" t="s">
        <v>31</v>
      </c>
      <c r="F6" s="19"/>
      <c r="G6" s="18" t="s">
        <v>32</v>
      </c>
      <c r="H6" s="19"/>
    </row>
    <row r="7" spans="1:8" ht="34.5">
      <c r="A7" s="16"/>
      <c r="B7" s="16"/>
      <c r="C7" s="16"/>
      <c r="D7" s="16"/>
      <c r="E7" s="6" t="s">
        <v>4</v>
      </c>
      <c r="F7" s="6" t="s">
        <v>5</v>
      </c>
      <c r="G7" s="6" t="s">
        <v>4</v>
      </c>
      <c r="H7" s="6" t="s">
        <v>5</v>
      </c>
    </row>
    <row r="8" spans="1:8" ht="90" customHeight="1">
      <c r="A8" s="20" t="s">
        <v>18</v>
      </c>
      <c r="B8" s="21"/>
      <c r="C8" s="21"/>
      <c r="D8" s="21"/>
      <c r="E8" s="21"/>
      <c r="F8" s="21"/>
      <c r="G8" s="21"/>
      <c r="H8" s="22"/>
    </row>
    <row r="9" spans="1:8" ht="21.75" customHeight="1">
      <c r="A9" s="3" t="s">
        <v>2</v>
      </c>
      <c r="B9" s="7">
        <v>7426.03943</v>
      </c>
      <c r="C9" s="7">
        <v>7209.820000000001</v>
      </c>
      <c r="D9" s="7">
        <v>7166.00339</v>
      </c>
      <c r="E9" s="7">
        <f>+D9-C9</f>
        <v>-43.816610000000765</v>
      </c>
      <c r="F9" s="7">
        <f>+E9/C9%</f>
        <v>-0.6077351445667265</v>
      </c>
      <c r="G9" s="7">
        <f>+D9-B9</f>
        <v>-260.03603999999996</v>
      </c>
      <c r="H9" s="7">
        <f>+G9/B9%</f>
        <v>-3.5016786868851835</v>
      </c>
    </row>
    <row r="10" spans="1:8" ht="39.75" customHeight="1">
      <c r="A10" s="3" t="s">
        <v>22</v>
      </c>
      <c r="B10" s="7">
        <f>+B11+B13</f>
        <v>7561.9631500000005</v>
      </c>
      <c r="C10" s="7">
        <f>+C11+C13</f>
        <v>7287.9839</v>
      </c>
      <c r="D10" s="7">
        <v>7083.96714</v>
      </c>
      <c r="E10" s="7">
        <f aca="true" t="shared" si="0" ref="E10:E58">+D10-C10</f>
        <v>-204.01676000000043</v>
      </c>
      <c r="F10" s="7">
        <f aca="true" t="shared" si="1" ref="F10:F58">+E10/C10%</f>
        <v>-2.799357995288662</v>
      </c>
      <c r="G10" s="7">
        <f aca="true" t="shared" si="2" ref="G10:G58">+D10-B10</f>
        <v>-477.99601000000075</v>
      </c>
      <c r="H10" s="7">
        <f aca="true" t="shared" si="3" ref="H10:H58">+G10/B10%</f>
        <v>-6.321057118613448</v>
      </c>
    </row>
    <row r="11" spans="1:8" ht="39" customHeight="1">
      <c r="A11" s="3" t="s">
        <v>23</v>
      </c>
      <c r="B11" s="7">
        <v>7303.35343</v>
      </c>
      <c r="C11" s="7">
        <v>7104.2811</v>
      </c>
      <c r="D11" s="7">
        <v>6951.15414</v>
      </c>
      <c r="E11" s="7">
        <f t="shared" si="0"/>
        <v>-153.1269600000005</v>
      </c>
      <c r="F11" s="7">
        <f t="shared" si="1"/>
        <v>-2.155418090086561</v>
      </c>
      <c r="G11" s="7">
        <f t="shared" si="2"/>
        <v>-352.1992900000005</v>
      </c>
      <c r="H11" s="7">
        <f t="shared" si="3"/>
        <v>-4.822432508240266</v>
      </c>
    </row>
    <row r="12" spans="1:8" ht="22.5" customHeight="1">
      <c r="A12" s="3" t="s">
        <v>11</v>
      </c>
      <c r="B12" s="7">
        <v>6495.62006</v>
      </c>
      <c r="C12" s="7">
        <v>6358.9719</v>
      </c>
      <c r="D12" s="7">
        <v>6345.99082</v>
      </c>
      <c r="E12" s="7">
        <f t="shared" si="0"/>
        <v>-12.981079999999565</v>
      </c>
      <c r="F12" s="7">
        <f t="shared" si="1"/>
        <v>-0.2041380305517558</v>
      </c>
      <c r="G12" s="7">
        <f t="shared" si="2"/>
        <v>-149.6292400000002</v>
      </c>
      <c r="H12" s="7">
        <f t="shared" si="3"/>
        <v>-2.303540518347377</v>
      </c>
    </row>
    <row r="13" spans="1:8" ht="34.5">
      <c r="A13" s="3" t="s">
        <v>24</v>
      </c>
      <c r="B13" s="7">
        <f>SUM(B14:B16)</f>
        <v>258.60972</v>
      </c>
      <c r="C13" s="7">
        <f>SUM(C14:C16)</f>
        <v>183.70279999999997</v>
      </c>
      <c r="D13" s="7">
        <f>SUM(D14:D16)</f>
        <v>132.81300000000002</v>
      </c>
      <c r="E13" s="7">
        <f t="shared" si="0"/>
        <v>-50.88979999999995</v>
      </c>
      <c r="F13" s="7">
        <f t="shared" si="1"/>
        <v>-27.702245148141433</v>
      </c>
      <c r="G13" s="7">
        <f t="shared" si="2"/>
        <v>-125.79671999999997</v>
      </c>
      <c r="H13" s="7">
        <f t="shared" si="3"/>
        <v>-48.64346166106981</v>
      </c>
    </row>
    <row r="14" spans="1:8" ht="56.25" customHeight="1">
      <c r="A14" s="3" t="s">
        <v>12</v>
      </c>
      <c r="B14" s="7">
        <f>164.55473+5.76</f>
        <v>170.31473</v>
      </c>
      <c r="C14" s="7">
        <f>90.728+3.654</f>
        <v>94.38199999999999</v>
      </c>
      <c r="D14" s="7">
        <v>87.623</v>
      </c>
      <c r="E14" s="7">
        <f t="shared" si="0"/>
        <v>-6.758999999999986</v>
      </c>
      <c r="F14" s="7">
        <f t="shared" si="1"/>
        <v>-7.161323133648351</v>
      </c>
      <c r="G14" s="7">
        <f t="shared" si="2"/>
        <v>-82.69172999999999</v>
      </c>
      <c r="H14" s="7">
        <f t="shared" si="3"/>
        <v>-48.55230666190763</v>
      </c>
    </row>
    <row r="15" spans="1:8" ht="39.75" customHeight="1">
      <c r="A15" s="3" t="s">
        <v>14</v>
      </c>
      <c r="B15" s="7">
        <v>60.306</v>
      </c>
      <c r="C15" s="7">
        <v>38.4</v>
      </c>
      <c r="D15" s="7">
        <v>37.641</v>
      </c>
      <c r="E15" s="7">
        <f t="shared" si="0"/>
        <v>-0.7590000000000003</v>
      </c>
      <c r="F15" s="7">
        <f t="shared" si="1"/>
        <v>-1.9765625000000009</v>
      </c>
      <c r="G15" s="7">
        <f t="shared" si="2"/>
        <v>-22.665</v>
      </c>
      <c r="H15" s="7">
        <f t="shared" si="3"/>
        <v>-37.58332504228435</v>
      </c>
    </row>
    <row r="16" spans="1:8" ht="40.5" customHeight="1">
      <c r="A16" s="3" t="s">
        <v>15</v>
      </c>
      <c r="B16" s="7">
        <v>27.98899</v>
      </c>
      <c r="C16" s="7">
        <v>50.9208</v>
      </c>
      <c r="D16" s="7">
        <v>7.549</v>
      </c>
      <c r="E16" s="7">
        <f t="shared" si="0"/>
        <v>-43.3718</v>
      </c>
      <c r="F16" s="7">
        <f t="shared" si="1"/>
        <v>-85.17501688897268</v>
      </c>
      <c r="G16" s="7">
        <f t="shared" si="2"/>
        <v>-20.43999</v>
      </c>
      <c r="H16" s="7">
        <f t="shared" si="3"/>
        <v>-73.02868020603816</v>
      </c>
    </row>
    <row r="17" spans="1:8" ht="81.75" customHeight="1">
      <c r="A17" s="20" t="s">
        <v>19</v>
      </c>
      <c r="B17" s="21"/>
      <c r="C17" s="21"/>
      <c r="D17" s="21"/>
      <c r="E17" s="21"/>
      <c r="F17" s="21"/>
      <c r="G17" s="21"/>
      <c r="H17" s="22"/>
    </row>
    <row r="18" spans="1:8" ht="34.5">
      <c r="A18" s="2" t="s">
        <v>6</v>
      </c>
      <c r="B18" s="5">
        <v>13527.35</v>
      </c>
      <c r="C18" s="5">
        <f>+C19+C20+C21</f>
        <v>13850</v>
      </c>
      <c r="D18" s="5">
        <f>+D19+D20+D21</f>
        <v>13381.802300000001</v>
      </c>
      <c r="E18" s="7">
        <f t="shared" si="0"/>
        <v>-468.1976999999988</v>
      </c>
      <c r="F18" s="7">
        <f t="shared" si="1"/>
        <v>-3.3804888086642513</v>
      </c>
      <c r="G18" s="7">
        <f t="shared" si="2"/>
        <v>-145.54769999999917</v>
      </c>
      <c r="H18" s="7">
        <f t="shared" si="3"/>
        <v>-1.0759513134501522</v>
      </c>
    </row>
    <row r="19" spans="1:8" ht="51.75">
      <c r="A19" s="2" t="s">
        <v>9</v>
      </c>
      <c r="B19" s="5">
        <v>2269.68</v>
      </c>
      <c r="C19" s="5">
        <v>2750</v>
      </c>
      <c r="D19" s="5">
        <v>2663.619</v>
      </c>
      <c r="E19" s="7">
        <f t="shared" si="0"/>
        <v>-86.38099999999986</v>
      </c>
      <c r="F19" s="7">
        <f t="shared" si="1"/>
        <v>-3.1411272727272674</v>
      </c>
      <c r="G19" s="7">
        <f t="shared" si="2"/>
        <v>393.9390000000003</v>
      </c>
      <c r="H19" s="7">
        <f t="shared" si="3"/>
        <v>17.356587712805343</v>
      </c>
    </row>
    <row r="20" spans="1:8" ht="54.75" customHeight="1">
      <c r="A20" s="2" t="s">
        <v>10</v>
      </c>
      <c r="B20" s="5">
        <v>2469.5</v>
      </c>
      <c r="C20" s="5">
        <v>2500</v>
      </c>
      <c r="D20" s="5">
        <v>2333.7145</v>
      </c>
      <c r="E20" s="7">
        <f>+D20-C20</f>
        <v>-166.28549999999996</v>
      </c>
      <c r="F20" s="7">
        <f>+E20/C20%</f>
        <v>-6.651419999999998</v>
      </c>
      <c r="G20" s="7">
        <f>+D20-B20</f>
        <v>-135.78549999999996</v>
      </c>
      <c r="H20" s="7">
        <f>+G20/B20%</f>
        <v>-5.498501720996151</v>
      </c>
    </row>
    <row r="21" spans="1:8" ht="69">
      <c r="A21" s="2" t="s">
        <v>7</v>
      </c>
      <c r="B21" s="5">
        <v>8788.17</v>
      </c>
      <c r="C21" s="5">
        <v>8600</v>
      </c>
      <c r="D21" s="5">
        <v>8384.4688</v>
      </c>
      <c r="E21" s="7">
        <f>+D21-C21</f>
        <v>-215.53119999999944</v>
      </c>
      <c r="F21" s="7">
        <f>+E21/C21%</f>
        <v>-2.50617674418604</v>
      </c>
      <c r="G21" s="7">
        <f>+D21-B21</f>
        <v>-403.7011999999995</v>
      </c>
      <c r="H21" s="7">
        <f>+G21/B21%</f>
        <v>-4.593689016029498</v>
      </c>
    </row>
    <row r="22" spans="1:8" ht="34.5">
      <c r="A22" s="3" t="s">
        <v>22</v>
      </c>
      <c r="B22" s="7">
        <f>+B23+B25</f>
        <v>13412.592330000001</v>
      </c>
      <c r="C22" s="7">
        <f>+C23+C25</f>
        <v>12789.972</v>
      </c>
      <c r="D22" s="7">
        <v>11917.80314</v>
      </c>
      <c r="E22" s="7">
        <f t="shared" si="0"/>
        <v>-872.1688599999998</v>
      </c>
      <c r="F22" s="7">
        <f t="shared" si="1"/>
        <v>-6.81916160567044</v>
      </c>
      <c r="G22" s="7">
        <f t="shared" si="2"/>
        <v>-1494.7891900000013</v>
      </c>
      <c r="H22" s="7">
        <f t="shared" si="3"/>
        <v>-11.144670271209243</v>
      </c>
    </row>
    <row r="23" spans="1:8" ht="37.5" customHeight="1">
      <c r="A23" s="3" t="s">
        <v>23</v>
      </c>
      <c r="B23" s="7">
        <v>11820.74745</v>
      </c>
      <c r="C23" s="7">
        <v>11350.027</v>
      </c>
      <c r="D23" s="7">
        <v>10530.37145</v>
      </c>
      <c r="E23" s="7">
        <f t="shared" si="0"/>
        <v>-819.6555499999995</v>
      </c>
      <c r="F23" s="7">
        <f t="shared" si="1"/>
        <v>-7.221617622583625</v>
      </c>
      <c r="G23" s="7">
        <f t="shared" si="2"/>
        <v>-1290.3760000000002</v>
      </c>
      <c r="H23" s="7">
        <f t="shared" si="3"/>
        <v>-10.916196335790934</v>
      </c>
    </row>
    <row r="24" spans="1:8" ht="21.75" customHeight="1">
      <c r="A24" s="3" t="s">
        <v>11</v>
      </c>
      <c r="B24" s="7">
        <v>2126.49326</v>
      </c>
      <c r="C24" s="7">
        <v>2185.2</v>
      </c>
      <c r="D24" s="7">
        <v>1938.25413</v>
      </c>
      <c r="E24" s="7">
        <f t="shared" si="0"/>
        <v>-246.9458699999998</v>
      </c>
      <c r="F24" s="7">
        <f t="shared" si="1"/>
        <v>-11.300836079077422</v>
      </c>
      <c r="G24" s="7">
        <f t="shared" si="2"/>
        <v>-188.23913000000016</v>
      </c>
      <c r="H24" s="7">
        <f t="shared" si="3"/>
        <v>-8.852091541545734</v>
      </c>
    </row>
    <row r="25" spans="1:8" ht="34.5">
      <c r="A25" s="3" t="s">
        <v>24</v>
      </c>
      <c r="B25" s="7">
        <f>SUM(B26:B29)</f>
        <v>1591.84488</v>
      </c>
      <c r="C25" s="7">
        <f>SUM(C26:C29)</f>
        <v>1439.945</v>
      </c>
      <c r="D25" s="7">
        <f>SUM(D26:D29)</f>
        <v>1387.4316900000001</v>
      </c>
      <c r="E25" s="7">
        <f t="shared" si="0"/>
        <v>-52.51330999999982</v>
      </c>
      <c r="F25" s="7">
        <f t="shared" si="1"/>
        <v>-3.646896930091067</v>
      </c>
      <c r="G25" s="7">
        <f t="shared" si="2"/>
        <v>-204.41319</v>
      </c>
      <c r="H25" s="7">
        <f t="shared" si="3"/>
        <v>-12.841275715256877</v>
      </c>
    </row>
    <row r="26" spans="1:8" ht="51.75">
      <c r="A26" s="3" t="s">
        <v>12</v>
      </c>
      <c r="B26" s="7">
        <f>643.15572+37.2956</f>
        <v>680.45132</v>
      </c>
      <c r="C26" s="7">
        <f>474.459+3.5</f>
        <v>477.959</v>
      </c>
      <c r="D26" s="7">
        <f>465.58194+3.32279</f>
        <v>468.90473</v>
      </c>
      <c r="E26" s="7">
        <f t="shared" si="0"/>
        <v>-9.054270000000031</v>
      </c>
      <c r="F26" s="7">
        <f t="shared" si="1"/>
        <v>-1.894361231821146</v>
      </c>
      <c r="G26" s="7">
        <f t="shared" si="2"/>
        <v>-211.54659000000004</v>
      </c>
      <c r="H26" s="7">
        <f t="shared" si="3"/>
        <v>-31.08915858962549</v>
      </c>
    </row>
    <row r="27" spans="1:8" ht="69">
      <c r="A27" s="3" t="s">
        <v>13</v>
      </c>
      <c r="B27" s="7">
        <f>76.1068+19</f>
        <v>95.1068</v>
      </c>
      <c r="C27" s="7">
        <v>166.607</v>
      </c>
      <c r="D27" s="7">
        <v>163.5252</v>
      </c>
      <c r="E27" s="7">
        <f t="shared" si="0"/>
        <v>-3.081799999999987</v>
      </c>
      <c r="F27" s="7">
        <f t="shared" si="1"/>
        <v>-1.8497422077103525</v>
      </c>
      <c r="G27" s="7">
        <f t="shared" si="2"/>
        <v>68.4184</v>
      </c>
      <c r="H27" s="7">
        <f t="shared" si="3"/>
        <v>71.9384944083914</v>
      </c>
    </row>
    <row r="28" spans="1:8" ht="34.5">
      <c r="A28" s="3" t="s">
        <v>14</v>
      </c>
      <c r="B28" s="7">
        <v>359.56</v>
      </c>
      <c r="C28" s="7">
        <v>435.195</v>
      </c>
      <c r="D28" s="7">
        <v>432.335</v>
      </c>
      <c r="E28" s="7">
        <f t="shared" si="0"/>
        <v>-2.8600000000000136</v>
      </c>
      <c r="F28" s="7">
        <f t="shared" si="1"/>
        <v>-0.6571766679304711</v>
      </c>
      <c r="G28" s="7">
        <f t="shared" si="2"/>
        <v>72.77499999999998</v>
      </c>
      <c r="H28" s="7">
        <f t="shared" si="3"/>
        <v>20.24001557459116</v>
      </c>
    </row>
    <row r="29" spans="1:8" ht="36.75" customHeight="1">
      <c r="A29" s="3" t="s">
        <v>15</v>
      </c>
      <c r="B29" s="7">
        <f>451.22996+5.4968</f>
        <v>456.72676</v>
      </c>
      <c r="C29" s="7">
        <f>360.152+0.032</f>
        <v>360.18399999999997</v>
      </c>
      <c r="D29" s="7">
        <f>322.63476+0.032</f>
        <v>322.66676</v>
      </c>
      <c r="E29" s="7">
        <f t="shared" si="0"/>
        <v>-37.51723999999996</v>
      </c>
      <c r="F29" s="7">
        <f t="shared" si="1"/>
        <v>-10.416131754880828</v>
      </c>
      <c r="G29" s="7">
        <f t="shared" si="2"/>
        <v>-134.06</v>
      </c>
      <c r="H29" s="7">
        <f t="shared" si="3"/>
        <v>-29.35234186847296</v>
      </c>
    </row>
    <row r="30" spans="1:8" ht="48" customHeight="1">
      <c r="A30" s="20" t="s">
        <v>20</v>
      </c>
      <c r="B30" s="21"/>
      <c r="C30" s="21"/>
      <c r="D30" s="21"/>
      <c r="E30" s="21"/>
      <c r="F30" s="21"/>
      <c r="G30" s="21"/>
      <c r="H30" s="22"/>
    </row>
    <row r="31" spans="1:8" ht="19.5" customHeight="1">
      <c r="A31" s="3" t="s">
        <v>2</v>
      </c>
      <c r="B31" s="7">
        <v>887.92537</v>
      </c>
      <c r="C31" s="7">
        <v>894.5</v>
      </c>
      <c r="D31" s="7">
        <v>649.34642</v>
      </c>
      <c r="E31" s="7">
        <f t="shared" si="0"/>
        <v>-245.15358000000003</v>
      </c>
      <c r="F31" s="7">
        <f t="shared" si="1"/>
        <v>-27.406772498602574</v>
      </c>
      <c r="G31" s="7">
        <f t="shared" si="2"/>
        <v>-238.57895000000008</v>
      </c>
      <c r="H31" s="7">
        <f t="shared" si="3"/>
        <v>-26.8692570412759</v>
      </c>
    </row>
    <row r="32" spans="1:8" ht="36.75" customHeight="1">
      <c r="A32" s="3" t="s">
        <v>22</v>
      </c>
      <c r="B32" s="7">
        <f>+B33+B35</f>
        <v>969.85386</v>
      </c>
      <c r="C32" s="7">
        <f>+C33+C35</f>
        <v>987.9643000000001</v>
      </c>
      <c r="D32" s="7">
        <v>733.67547</v>
      </c>
      <c r="E32" s="7">
        <f t="shared" si="0"/>
        <v>-254.28883000000008</v>
      </c>
      <c r="F32" s="7">
        <f t="shared" si="1"/>
        <v>-25.738665860699626</v>
      </c>
      <c r="G32" s="7">
        <f t="shared" si="2"/>
        <v>-236.17839000000004</v>
      </c>
      <c r="H32" s="7">
        <f t="shared" si="3"/>
        <v>-24.351956489609684</v>
      </c>
    </row>
    <row r="33" spans="1:8" ht="36.75" customHeight="1">
      <c r="A33" s="3" t="s">
        <v>23</v>
      </c>
      <c r="B33" s="7">
        <v>778.14165</v>
      </c>
      <c r="C33" s="7">
        <v>766.336</v>
      </c>
      <c r="D33" s="7">
        <f>+D32-D35</f>
        <v>541.2598700000001</v>
      </c>
      <c r="E33" s="7">
        <f t="shared" si="0"/>
        <v>-225.07612999999992</v>
      </c>
      <c r="F33" s="7">
        <f t="shared" si="1"/>
        <v>-29.370423678386494</v>
      </c>
      <c r="G33" s="7">
        <f t="shared" si="2"/>
        <v>-236.88177999999994</v>
      </c>
      <c r="H33" s="7">
        <f t="shared" si="3"/>
        <v>-30.441987008406493</v>
      </c>
    </row>
    <row r="34" spans="1:8" ht="21" customHeight="1">
      <c r="A34" s="3" t="s">
        <v>11</v>
      </c>
      <c r="B34" s="7">
        <v>386.04925</v>
      </c>
      <c r="C34" s="7">
        <v>420</v>
      </c>
      <c r="D34" s="7">
        <v>269.3305</v>
      </c>
      <c r="E34" s="7">
        <f t="shared" si="0"/>
        <v>-150.66950000000003</v>
      </c>
      <c r="F34" s="7">
        <f t="shared" si="1"/>
        <v>-35.87369047619048</v>
      </c>
      <c r="G34" s="7">
        <f t="shared" si="2"/>
        <v>-116.71875</v>
      </c>
      <c r="H34" s="7">
        <f t="shared" si="3"/>
        <v>-30.23416053780703</v>
      </c>
    </row>
    <row r="35" spans="1:8" ht="21.75" customHeight="1">
      <c r="A35" s="3" t="s">
        <v>17</v>
      </c>
      <c r="B35" s="7">
        <f>SUM(B36:B40)</f>
        <v>191.71221</v>
      </c>
      <c r="C35" s="7">
        <f>SUM(C36:C40)</f>
        <v>221.62830000000002</v>
      </c>
      <c r="D35" s="7">
        <f>SUM(D36:D40)</f>
        <v>192.41559999999998</v>
      </c>
      <c r="E35" s="7">
        <f t="shared" si="0"/>
        <v>-29.21270000000004</v>
      </c>
      <c r="F35" s="7">
        <f t="shared" si="1"/>
        <v>-13.180943047435747</v>
      </c>
      <c r="G35" s="7">
        <f t="shared" si="2"/>
        <v>0.7033899999999846</v>
      </c>
      <c r="H35" s="7">
        <f t="shared" si="3"/>
        <v>0.36689890539574116</v>
      </c>
    </row>
    <row r="36" spans="1:8" ht="58.5" customHeight="1">
      <c r="A36" s="3" t="s">
        <v>16</v>
      </c>
      <c r="B36" s="7"/>
      <c r="C36" s="7">
        <v>2.5</v>
      </c>
      <c r="D36" s="7">
        <v>2.5</v>
      </c>
      <c r="E36" s="7">
        <f t="shared" si="0"/>
        <v>0</v>
      </c>
      <c r="F36" s="7">
        <f t="shared" si="1"/>
        <v>0</v>
      </c>
      <c r="G36" s="7">
        <f t="shared" si="2"/>
        <v>2.5</v>
      </c>
      <c r="H36" s="7"/>
    </row>
    <row r="37" spans="1:8" ht="56.25" customHeight="1">
      <c r="A37" s="3" t="s">
        <v>12</v>
      </c>
      <c r="B37" s="7"/>
      <c r="C37" s="7">
        <v>90</v>
      </c>
      <c r="D37" s="7">
        <v>90</v>
      </c>
      <c r="E37" s="7">
        <f t="shared" si="0"/>
        <v>0</v>
      </c>
      <c r="F37" s="7">
        <f t="shared" si="1"/>
        <v>0</v>
      </c>
      <c r="G37" s="7">
        <f t="shared" si="2"/>
        <v>90</v>
      </c>
      <c r="H37" s="7"/>
    </row>
    <row r="38" spans="1:8" ht="73.5" customHeight="1">
      <c r="A38" s="3" t="s">
        <v>13</v>
      </c>
      <c r="B38" s="7">
        <f>57.29046+0.89</f>
        <v>58.180460000000004</v>
      </c>
      <c r="C38" s="7">
        <v>1.01</v>
      </c>
      <c r="D38" s="7"/>
      <c r="E38" s="7">
        <f t="shared" si="0"/>
        <v>-1.01</v>
      </c>
      <c r="F38" s="7">
        <f t="shared" si="1"/>
        <v>-100</v>
      </c>
      <c r="G38" s="7">
        <f t="shared" si="2"/>
        <v>-58.180460000000004</v>
      </c>
      <c r="H38" s="7">
        <f t="shared" si="3"/>
        <v>-100</v>
      </c>
    </row>
    <row r="39" spans="1:8" ht="37.5" customHeight="1">
      <c r="A39" s="3" t="s">
        <v>14</v>
      </c>
      <c r="B39" s="7">
        <v>53.985</v>
      </c>
      <c r="C39" s="7">
        <v>26.205</v>
      </c>
      <c r="D39" s="7">
        <v>26.205</v>
      </c>
      <c r="E39" s="7">
        <f t="shared" si="0"/>
        <v>0</v>
      </c>
      <c r="F39" s="7">
        <f t="shared" si="1"/>
        <v>0</v>
      </c>
      <c r="G39" s="7">
        <f t="shared" si="2"/>
        <v>-27.78</v>
      </c>
      <c r="H39" s="7">
        <f t="shared" si="3"/>
        <v>-51.45873853848292</v>
      </c>
    </row>
    <row r="40" spans="1:8" ht="38.25" customHeight="1">
      <c r="A40" s="3" t="s">
        <v>15</v>
      </c>
      <c r="B40" s="7">
        <v>79.54675</v>
      </c>
      <c r="C40" s="7">
        <v>101.9133</v>
      </c>
      <c r="D40" s="7">
        <v>73.7106</v>
      </c>
      <c r="E40" s="7">
        <f t="shared" si="0"/>
        <v>-28.202700000000007</v>
      </c>
      <c r="F40" s="7">
        <f t="shared" si="1"/>
        <v>-27.673228126260266</v>
      </c>
      <c r="G40" s="7">
        <f t="shared" si="2"/>
        <v>-5.8361500000000035</v>
      </c>
      <c r="H40" s="7">
        <f t="shared" si="3"/>
        <v>-7.33675480142181</v>
      </c>
    </row>
    <row r="41" spans="1:8" ht="36.75" customHeight="1">
      <c r="A41" s="20" t="s">
        <v>21</v>
      </c>
      <c r="B41" s="21"/>
      <c r="C41" s="21"/>
      <c r="D41" s="21"/>
      <c r="E41" s="21"/>
      <c r="F41" s="21"/>
      <c r="G41" s="21"/>
      <c r="H41" s="22"/>
    </row>
    <row r="42" spans="1:8" ht="21.75" customHeight="1">
      <c r="A42" s="3" t="s">
        <v>2</v>
      </c>
      <c r="B42" s="7">
        <v>7.51191</v>
      </c>
      <c r="C42" s="7">
        <v>8</v>
      </c>
      <c r="D42" s="7">
        <v>8.48022</v>
      </c>
      <c r="E42" s="7">
        <f>+D42-C42</f>
        <v>0.4802199999999992</v>
      </c>
      <c r="F42" s="7">
        <f>+E42/C42%</f>
        <v>6.00274999999999</v>
      </c>
      <c r="G42" s="7">
        <f t="shared" si="2"/>
        <v>0.9683099999999989</v>
      </c>
      <c r="H42" s="7">
        <f t="shared" si="3"/>
        <v>12.890330155712713</v>
      </c>
    </row>
    <row r="43" spans="1:8" ht="37.5" customHeight="1">
      <c r="A43" s="3" t="s">
        <v>22</v>
      </c>
      <c r="B43" s="7">
        <f>+B44+B46</f>
        <v>15.64028</v>
      </c>
      <c r="C43" s="7">
        <f>+C44+C46</f>
        <v>8.079</v>
      </c>
      <c r="D43" s="7">
        <v>6.03279</v>
      </c>
      <c r="E43" s="7">
        <f>+D43-C43</f>
        <v>-2.0462100000000003</v>
      </c>
      <c r="F43" s="7">
        <f>+E43/C43%</f>
        <v>-25.32751578165615</v>
      </c>
      <c r="G43" s="7">
        <f t="shared" si="2"/>
        <v>-9.60749</v>
      </c>
      <c r="H43" s="7">
        <f t="shared" si="3"/>
        <v>-61.427864462784555</v>
      </c>
    </row>
    <row r="44" spans="1:8" ht="38.25" customHeight="1">
      <c r="A44" s="3" t="s">
        <v>23</v>
      </c>
      <c r="B44" s="7">
        <v>14.40088</v>
      </c>
      <c r="C44" s="7">
        <v>5.679</v>
      </c>
      <c r="D44" s="7">
        <f>+D43-D46</f>
        <v>3.6557900000000005</v>
      </c>
      <c r="E44" s="7">
        <f>+D44-C44</f>
        <v>-2.0232099999999997</v>
      </c>
      <c r="F44" s="7">
        <f>+E44/C44%</f>
        <v>-35.62616657862299</v>
      </c>
      <c r="G44" s="7">
        <f t="shared" si="2"/>
        <v>-10.745090000000001</v>
      </c>
      <c r="H44" s="7">
        <f t="shared" si="3"/>
        <v>-74.61412080372865</v>
      </c>
    </row>
    <row r="45" spans="1:8" ht="21.75" customHeight="1">
      <c r="A45" s="3" t="s">
        <v>11</v>
      </c>
      <c r="B45" s="7">
        <v>1.08</v>
      </c>
      <c r="C45" s="7">
        <v>1</v>
      </c>
      <c r="D45" s="7">
        <v>1</v>
      </c>
      <c r="E45" s="7">
        <f>+D45-C45</f>
        <v>0</v>
      </c>
      <c r="F45" s="7">
        <f>+E45/C45%</f>
        <v>0</v>
      </c>
      <c r="G45" s="7">
        <f t="shared" si="2"/>
        <v>-0.08000000000000007</v>
      </c>
      <c r="H45" s="7">
        <f t="shared" si="3"/>
        <v>-7.407407407407414</v>
      </c>
    </row>
    <row r="46" spans="1:8" ht="21.75" customHeight="1">
      <c r="A46" s="3" t="s">
        <v>17</v>
      </c>
      <c r="B46" s="7">
        <f>SUM(B47:B47)</f>
        <v>1.2394</v>
      </c>
      <c r="C46" s="7">
        <f>SUM(C47:C47)</f>
        <v>2.4</v>
      </c>
      <c r="D46" s="7">
        <f>SUM(D47:D47)</f>
        <v>2.377</v>
      </c>
      <c r="E46" s="7">
        <f t="shared" si="0"/>
        <v>-0.02300000000000013</v>
      </c>
      <c r="F46" s="7">
        <f t="shared" si="1"/>
        <v>-0.9583333333333388</v>
      </c>
      <c r="G46" s="7">
        <f t="shared" si="2"/>
        <v>1.1375999999999997</v>
      </c>
      <c r="H46" s="7">
        <f t="shared" si="3"/>
        <v>91.78634823301594</v>
      </c>
    </row>
    <row r="47" spans="1:8" ht="38.25" customHeight="1">
      <c r="A47" s="3" t="s">
        <v>15</v>
      </c>
      <c r="B47" s="7">
        <v>1.2394</v>
      </c>
      <c r="C47" s="7">
        <v>2.4</v>
      </c>
      <c r="D47" s="7">
        <v>2.377</v>
      </c>
      <c r="E47" s="7">
        <f t="shared" si="0"/>
        <v>-0.02300000000000013</v>
      </c>
      <c r="F47" s="7">
        <f t="shared" si="1"/>
        <v>-0.9583333333333388</v>
      </c>
      <c r="G47" s="7">
        <f t="shared" si="2"/>
        <v>1.1375999999999997</v>
      </c>
      <c r="H47" s="7">
        <f t="shared" si="3"/>
        <v>91.78634823301594</v>
      </c>
    </row>
    <row r="48" spans="1:8" ht="30" customHeight="1">
      <c r="A48" s="20" t="s">
        <v>26</v>
      </c>
      <c r="B48" s="21"/>
      <c r="C48" s="21"/>
      <c r="D48" s="21"/>
      <c r="E48" s="21"/>
      <c r="F48" s="21"/>
      <c r="G48" s="21"/>
      <c r="H48" s="22"/>
    </row>
    <row r="49" spans="1:8" ht="24" customHeight="1">
      <c r="A49" s="3" t="s">
        <v>27</v>
      </c>
      <c r="B49" s="7">
        <f>+B42+B31+B18+B9</f>
        <v>21848.82671</v>
      </c>
      <c r="C49" s="7">
        <f>+C42+C31+C18+C9</f>
        <v>21962.32</v>
      </c>
      <c r="D49" s="7">
        <f>+D42+D31+D18+D9</f>
        <v>21205.63233</v>
      </c>
      <c r="E49" s="7">
        <f>+D49-C49</f>
        <v>-756.6876699999993</v>
      </c>
      <c r="F49" s="7">
        <f>+E49/C49%</f>
        <v>-3.4453904232339725</v>
      </c>
      <c r="G49" s="7">
        <f t="shared" si="2"/>
        <v>-643.1943800000008</v>
      </c>
      <c r="H49" s="7">
        <f t="shared" si="3"/>
        <v>-2.943839449766046</v>
      </c>
    </row>
    <row r="50" spans="1:8" ht="40.5" customHeight="1">
      <c r="A50" s="3" t="s">
        <v>22</v>
      </c>
      <c r="B50" s="7">
        <f>+B10+B22+B32+B43</f>
        <v>21960.04962</v>
      </c>
      <c r="C50" s="7">
        <f>+C10+C22+C32+C43</f>
        <v>21073.999200000002</v>
      </c>
      <c r="D50" s="7">
        <f>+D10+D22+D32+D43</f>
        <v>19741.47854</v>
      </c>
      <c r="E50" s="7">
        <f>+D50-C50</f>
        <v>-1332.520660000002</v>
      </c>
      <c r="F50" s="7">
        <f>+E50/C50%</f>
        <v>-6.323055473970037</v>
      </c>
      <c r="G50" s="7">
        <f t="shared" si="2"/>
        <v>-2218.5710800000015</v>
      </c>
      <c r="H50" s="7">
        <f t="shared" si="3"/>
        <v>-10.102759867989777</v>
      </c>
    </row>
    <row r="51" spans="1:8" ht="41.25" customHeight="1">
      <c r="A51" s="3" t="s">
        <v>23</v>
      </c>
      <c r="B51" s="7">
        <f>+B11+B23+B33+B44</f>
        <v>19916.643410000004</v>
      </c>
      <c r="C51" s="7">
        <f>+C11+C23+C33+C44</f>
        <v>19226.3231</v>
      </c>
      <c r="D51" s="7">
        <f>+D11+D23+D33+D44</f>
        <v>18026.441250000003</v>
      </c>
      <c r="E51" s="7">
        <f>+D51-C51</f>
        <v>-1199.881849999998</v>
      </c>
      <c r="F51" s="7">
        <f>+E51/C51%</f>
        <v>-6.240828492058358</v>
      </c>
      <c r="G51" s="7">
        <f t="shared" si="2"/>
        <v>-1890.2021600000007</v>
      </c>
      <c r="H51" s="7">
        <f t="shared" si="3"/>
        <v>-9.490565860364523</v>
      </c>
    </row>
    <row r="52" spans="1:8" ht="21.75" customHeight="1">
      <c r="A52" s="3" t="s">
        <v>11</v>
      </c>
      <c r="B52" s="7">
        <f>+B12+B24+B34+B45</f>
        <v>9009.24257</v>
      </c>
      <c r="C52" s="7">
        <f>+C12+C24+C34+C45</f>
        <v>8965.1719</v>
      </c>
      <c r="D52" s="7">
        <f>+D12+D24+D34+D45</f>
        <v>8554.57545</v>
      </c>
      <c r="E52" s="7">
        <f>+D52-C52</f>
        <v>-410.5964499999991</v>
      </c>
      <c r="F52" s="7">
        <f>+E52/C52%</f>
        <v>-4.57990604731181</v>
      </c>
      <c r="G52" s="7">
        <f t="shared" si="2"/>
        <v>-454.66712000000007</v>
      </c>
      <c r="H52" s="7">
        <f t="shared" si="3"/>
        <v>-5.046674195608877</v>
      </c>
    </row>
    <row r="53" spans="1:8" ht="21.75" customHeight="1">
      <c r="A53" s="3" t="s">
        <v>17</v>
      </c>
      <c r="B53" s="7">
        <f>+B13+B25+B35+B46</f>
        <v>2043.4062099999999</v>
      </c>
      <c r="C53" s="7">
        <f>+C13+C25+C35+C46</f>
        <v>1847.6761000000001</v>
      </c>
      <c r="D53" s="7">
        <f>+D13+D25+D35+D46</f>
        <v>1715.0372900000002</v>
      </c>
      <c r="E53" s="7">
        <f t="shared" si="0"/>
        <v>-132.63880999999992</v>
      </c>
      <c r="F53" s="7">
        <f t="shared" si="1"/>
        <v>-7.1786829953583275</v>
      </c>
      <c r="G53" s="7">
        <f t="shared" si="2"/>
        <v>-328.36891999999966</v>
      </c>
      <c r="H53" s="7">
        <f t="shared" si="3"/>
        <v>-16.06968396166319</v>
      </c>
    </row>
    <row r="54" spans="1:8" ht="56.25" customHeight="1">
      <c r="A54" s="3" t="s">
        <v>16</v>
      </c>
      <c r="B54" s="7">
        <f>+B36</f>
        <v>0</v>
      </c>
      <c r="C54" s="7">
        <f>+C36</f>
        <v>2.5</v>
      </c>
      <c r="D54" s="7">
        <f>+D36</f>
        <v>2.5</v>
      </c>
      <c r="E54" s="7">
        <f t="shared" si="0"/>
        <v>0</v>
      </c>
      <c r="F54" s="7">
        <f t="shared" si="1"/>
        <v>0</v>
      </c>
      <c r="G54" s="7">
        <f t="shared" si="2"/>
        <v>2.5</v>
      </c>
      <c r="H54" s="7"/>
    </row>
    <row r="55" spans="1:8" ht="58.5" customHeight="1">
      <c r="A55" s="3" t="s">
        <v>12</v>
      </c>
      <c r="B55" s="7">
        <f>+B14+B26+B37</f>
        <v>850.76605</v>
      </c>
      <c r="C55" s="7">
        <f>+C14+C26+C37</f>
        <v>662.341</v>
      </c>
      <c r="D55" s="7">
        <f>+D14+D26+D37</f>
        <v>646.52773</v>
      </c>
      <c r="E55" s="7">
        <f t="shared" si="0"/>
        <v>-15.813269999999989</v>
      </c>
      <c r="F55" s="7">
        <f t="shared" si="1"/>
        <v>-2.3874816748472445</v>
      </c>
      <c r="G55" s="7">
        <f t="shared" si="2"/>
        <v>-204.23831999999993</v>
      </c>
      <c r="H55" s="7">
        <f t="shared" si="3"/>
        <v>-24.00640223008428</v>
      </c>
    </row>
    <row r="56" spans="1:8" ht="77.25" customHeight="1">
      <c r="A56" s="3" t="s">
        <v>13</v>
      </c>
      <c r="B56" s="7">
        <f>+B27+B38</f>
        <v>153.28726</v>
      </c>
      <c r="C56" s="7">
        <f>+C27+C38</f>
        <v>167.617</v>
      </c>
      <c r="D56" s="7">
        <f>+D27+D38</f>
        <v>163.5252</v>
      </c>
      <c r="E56" s="7">
        <f t="shared" si="0"/>
        <v>-4.091799999999978</v>
      </c>
      <c r="F56" s="7">
        <f t="shared" si="1"/>
        <v>-2.4411605028129473</v>
      </c>
      <c r="G56" s="7">
        <f t="shared" si="2"/>
        <v>10.237940000000009</v>
      </c>
      <c r="H56" s="7">
        <f t="shared" si="3"/>
        <v>6.678924262851334</v>
      </c>
    </row>
    <row r="57" spans="1:8" ht="39" customHeight="1">
      <c r="A57" s="3" t="s">
        <v>14</v>
      </c>
      <c r="B57" s="7">
        <f>+B15+B28+B39</f>
        <v>473.851</v>
      </c>
      <c r="C57" s="7">
        <f>+C15+C28+C39</f>
        <v>499.79999999999995</v>
      </c>
      <c r="D57" s="7">
        <f>+D15+D28+D39</f>
        <v>496.181</v>
      </c>
      <c r="E57" s="7">
        <f t="shared" si="0"/>
        <v>-3.6189999999999714</v>
      </c>
      <c r="F57" s="7">
        <f t="shared" si="1"/>
        <v>-0.7240896358543361</v>
      </c>
      <c r="G57" s="7">
        <f t="shared" si="2"/>
        <v>22.329999999999984</v>
      </c>
      <c r="H57" s="7">
        <f t="shared" si="3"/>
        <v>4.712451804470178</v>
      </c>
    </row>
    <row r="58" spans="1:8" ht="42" customHeight="1">
      <c r="A58" s="3" t="s">
        <v>15</v>
      </c>
      <c r="B58" s="7">
        <f>+B16+B29+B40+B47</f>
        <v>565.5019000000001</v>
      </c>
      <c r="C58" s="7">
        <f>+C16+C29+C40+C47</f>
        <v>515.4181</v>
      </c>
      <c r="D58" s="7">
        <f>+D16+D29+D40+D47</f>
        <v>406.30336</v>
      </c>
      <c r="E58" s="7">
        <f t="shared" si="0"/>
        <v>-109.11473999999998</v>
      </c>
      <c r="F58" s="7">
        <f t="shared" si="1"/>
        <v>-21.17014128917863</v>
      </c>
      <c r="G58" s="7">
        <f t="shared" si="2"/>
        <v>-159.1985400000001</v>
      </c>
      <c r="H58" s="7">
        <f t="shared" si="3"/>
        <v>-28.151725042833643</v>
      </c>
    </row>
    <row r="59" spans="1:4" ht="17.25">
      <c r="A59" s="1"/>
      <c r="B59" s="1"/>
      <c r="C59" s="1"/>
      <c r="D59" s="1"/>
    </row>
    <row r="61" ht="16.5">
      <c r="E61" s="4" t="s">
        <v>28</v>
      </c>
    </row>
  </sheetData>
  <sheetProtection/>
  <mergeCells count="15">
    <mergeCell ref="A48:H48"/>
    <mergeCell ref="A17:H17"/>
    <mergeCell ref="A8:H8"/>
    <mergeCell ref="A30:H30"/>
    <mergeCell ref="A41:H41"/>
    <mergeCell ref="A1:H1"/>
    <mergeCell ref="A2:H2"/>
    <mergeCell ref="A5:A7"/>
    <mergeCell ref="C5:D5"/>
    <mergeCell ref="E5:H5"/>
    <mergeCell ref="B6:B7"/>
    <mergeCell ref="C6:C7"/>
    <mergeCell ref="D6:D7"/>
    <mergeCell ref="E6:F6"/>
    <mergeCell ref="G6:H6"/>
  </mergeCells>
  <printOptions/>
  <pageMargins left="0" right="0.2" top="0.32" bottom="0.22" header="0.3" footer="0.1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TATEVIK</dc:creator>
  <cp:keywords/>
  <dc:description/>
  <cp:lastModifiedBy>Admin</cp:lastModifiedBy>
  <cp:lastPrinted>2017-07-10T11:42:47Z</cp:lastPrinted>
  <dcterms:created xsi:type="dcterms:W3CDTF">2017-01-13T07:42:42Z</dcterms:created>
  <dcterms:modified xsi:type="dcterms:W3CDTF">2017-07-11T06:13:06Z</dcterms:modified>
  <cp:category/>
  <cp:version/>
  <cp:contentType/>
  <cp:contentStatus/>
</cp:coreProperties>
</file>